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firstSheet="8" activeTab="11"/>
  </bookViews>
  <sheets>
    <sheet name="gennaio 2013" sheetId="1" r:id="rId1"/>
    <sheet name="Febbraio 2013" sheetId="2" r:id="rId2"/>
    <sheet name="Marzo 2013" sheetId="3" r:id="rId3"/>
    <sheet name="Aprile 2013" sheetId="4" r:id="rId4"/>
    <sheet name="Maggio 2013" sheetId="5" r:id="rId5"/>
    <sheet name="giugno 2013" sheetId="6" r:id="rId6"/>
    <sheet name="luglio 2013" sheetId="7" r:id="rId7"/>
    <sheet name="agosto 2013" sheetId="8" r:id="rId8"/>
    <sheet name="settembre 2013" sheetId="9" r:id="rId9"/>
    <sheet name="Ottobre 2013" sheetId="10" r:id="rId10"/>
    <sheet name="Novembre 2013" sheetId="11" r:id="rId11"/>
    <sheet name="Dicembre 2013" sheetId="12" r:id="rId12"/>
    <sheet name="Foglio1" sheetId="13" r:id="rId13"/>
  </sheets>
  <definedNames/>
  <calcPr fullCalcOnLoad="1"/>
</workbook>
</file>

<file path=xl/sharedStrings.xml><?xml version="1.0" encoding="utf-8"?>
<sst xmlns="http://schemas.openxmlformats.org/spreadsheetml/2006/main" count="204" uniqueCount="30">
  <si>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</si>
  <si>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</si>
  <si>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</si>
  <si>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</si>
  <si>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</si>
  <si>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</si>
  <si>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</si>
  <si>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AREA ECONOMICO-FINANZIARIA</t>
  </si>
  <si>
    <t>AREA TECNICA-MANUTENTIVA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</si>
  <si>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</si>
  <si>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</si>
  <si>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</si>
  <si>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</si>
  <si>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</si>
  <si>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COMUNE DI PESCAROLO ED UNITI</t>
  </si>
  <si>
    <t>I dati relativi al Segretario Comunale sono comunicati dal Comune di Vescovato capo convenzione</t>
  </si>
  <si>
    <t>GENNAIO 2013 (giorni lavorativi: 26)</t>
  </si>
  <si>
    <t>FEBBRAIO 2013 (giorni lavorativi: 24)</t>
  </si>
  <si>
    <t>MARZO 2013 (giorni lavorativi: 25)</t>
  </si>
  <si>
    <t>APRILE 2013 (giorni lavorativi: 24)</t>
  </si>
  <si>
    <t>MAGGIO 2013 (giorni lavorativi: 26)</t>
  </si>
  <si>
    <t>GIUGNO 2013 (giorni lavorativi: 25)</t>
  </si>
  <si>
    <t>SERVIZIO AMMINISTRATIVO CONTABILE</t>
  </si>
  <si>
    <t>SERVIZIO TECNICO</t>
  </si>
  <si>
    <t>LUGLIO 2013 (giorni lavorativi: 27)</t>
  </si>
  <si>
    <t>AGOSTO 2013 (giorni lavorativi: 26)</t>
  </si>
  <si>
    <t>SETTEMBRE 2013 (giorni lavorativi: 25)</t>
  </si>
  <si>
    <t>OTTOBRE 2013 (giorni lavorativi:  27)</t>
  </si>
  <si>
    <t>NOVEMBRE 2013 (giorni lavorativi: 24  )</t>
  </si>
  <si>
    <t>DICEMBRE 2013 (giorni lavorativi: 23   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</si>
</sst>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7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2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A29" sqref="A29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16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4*26+22</f>
        <v>126</v>
      </c>
      <c r="D8" s="20">
        <f>5+1+4+4+5+3</f>
        <v>22</v>
      </c>
      <c r="E8" s="21">
        <f>C8-D8</f>
        <v>104</v>
      </c>
      <c r="F8" s="31">
        <f>D8/C8</f>
        <v>0.1746031746031746</v>
      </c>
      <c r="G8" s="31">
        <f>E8/C8</f>
        <v>0.8253968253968254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2*26+13</f>
        <v>65</v>
      </c>
      <c r="D11" s="20">
        <f>4+13</f>
        <v>17</v>
      </c>
      <c r="E11" s="21">
        <f>C11-D11</f>
        <v>48</v>
      </c>
      <c r="F11" s="31">
        <f>D11/C11</f>
        <v>0.26153846153846155</v>
      </c>
      <c r="G11" s="31">
        <f>E11/C11</f>
        <v>0.7384615384615385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27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27*4+19</f>
        <v>127</v>
      </c>
      <c r="D8" s="20">
        <f>5+3+2+5</f>
        <v>15</v>
      </c>
      <c r="E8" s="21">
        <f>C8-D8</f>
        <v>112</v>
      </c>
      <c r="F8" s="31">
        <f>D8/C8</f>
        <v>0.11811023622047244</v>
      </c>
      <c r="G8" s="31">
        <f>E8/C8</f>
        <v>0.8818897637795275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2*27+13</f>
        <v>67</v>
      </c>
      <c r="D11" s="20">
        <f>4+1+1</f>
        <v>6</v>
      </c>
      <c r="E11" s="21">
        <f>C11-D11</f>
        <v>61</v>
      </c>
      <c r="F11" s="31">
        <f>D11/C11</f>
        <v>0.08955223880597014</v>
      </c>
      <c r="G11" s="31">
        <f>E11/C11</f>
        <v>0.9104477611940298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28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4*24+20</f>
        <v>116</v>
      </c>
      <c r="D8" s="20">
        <f>2+1+1+4</f>
        <v>8</v>
      </c>
      <c r="E8" s="21">
        <f>C8-D8</f>
        <v>108</v>
      </c>
      <c r="F8" s="31">
        <f>D8/C8</f>
        <v>0.06896551724137931</v>
      </c>
      <c r="G8" s="31">
        <f>E8/C8</f>
        <v>0.9310344827586207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2*24+12</f>
        <v>60</v>
      </c>
      <c r="D11" s="20">
        <f>1+4+2</f>
        <v>7</v>
      </c>
      <c r="E11" s="21">
        <f>C11-D11</f>
        <v>53</v>
      </c>
      <c r="F11" s="31">
        <f>D11/C11</f>
        <v>0.11666666666666667</v>
      </c>
      <c r="G11" s="31">
        <f>E11/C11</f>
        <v>0.8833333333333333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29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23*4+20</f>
        <v>112</v>
      </c>
      <c r="D8" s="20">
        <f>7+2+5+3+4</f>
        <v>21</v>
      </c>
      <c r="E8" s="21">
        <f>C8-D8</f>
        <v>91</v>
      </c>
      <c r="F8" s="31">
        <f>D8/C8</f>
        <v>0.1875</v>
      </c>
      <c r="G8" s="31">
        <f>E8/C8</f>
        <v>0.8125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2*23+12</f>
        <v>58</v>
      </c>
      <c r="D11" s="20">
        <f>2+4+4</f>
        <v>10</v>
      </c>
      <c r="E11" s="21">
        <f>C11-D11</f>
        <v>48</v>
      </c>
      <c r="F11" s="31">
        <f>D11/C11</f>
        <v>0.1724137931034483</v>
      </c>
      <c r="G11" s="31">
        <f>E11/C11</f>
        <v>0.8275862068965517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17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4*24+20</f>
        <v>116</v>
      </c>
      <c r="D8" s="20">
        <f>11+2</f>
        <v>13</v>
      </c>
      <c r="E8" s="21">
        <f>C8-D8</f>
        <v>103</v>
      </c>
      <c r="F8" s="31">
        <f>D8/C8</f>
        <v>0.11206896551724138</v>
      </c>
      <c r="G8" s="31">
        <f>E8/C8</f>
        <v>0.8879310344827587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2*24+12</f>
        <v>60</v>
      </c>
      <c r="D11" s="20">
        <v>12</v>
      </c>
      <c r="E11" s="21">
        <f>C11-D11</f>
        <v>48</v>
      </c>
      <c r="F11" s="31">
        <f>D11/C11</f>
        <v>0.2</v>
      </c>
      <c r="G11" s="31">
        <f>E11/C11</f>
        <v>0.8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18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4*25+21</f>
        <v>121</v>
      </c>
      <c r="D8" s="20">
        <f>2+2</f>
        <v>4</v>
      </c>
      <c r="E8" s="21">
        <f>C8-D8</f>
        <v>117</v>
      </c>
      <c r="F8" s="31">
        <f>D8/C8</f>
        <v>0.03305785123966942</v>
      </c>
      <c r="G8" s="31">
        <f>E8/C8</f>
        <v>0.9669421487603306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25*2+13</f>
        <v>63</v>
      </c>
      <c r="D11" s="20">
        <f>13+3</f>
        <v>16</v>
      </c>
      <c r="E11" s="21">
        <f>C11-D11</f>
        <v>47</v>
      </c>
      <c r="F11" s="31">
        <f>D11/C11</f>
        <v>0.25396825396825395</v>
      </c>
      <c r="G11" s="31">
        <f>E11/C11</f>
        <v>0.746031746031746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19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4*24+20</f>
        <v>116</v>
      </c>
      <c r="D8" s="20">
        <f>2+2+2+3</f>
        <v>9</v>
      </c>
      <c r="E8" s="21">
        <f>C8-D8</f>
        <v>107</v>
      </c>
      <c r="F8" s="31">
        <f>D8/C8</f>
        <v>0.07758620689655173</v>
      </c>
      <c r="G8" s="31">
        <f>E8/C8</f>
        <v>0.9224137931034483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2</v>
      </c>
      <c r="C11" s="9">
        <f>2*23+12</f>
        <v>58</v>
      </c>
      <c r="D11" s="20">
        <f>12+3</f>
        <v>15</v>
      </c>
      <c r="E11" s="21">
        <f>C11-D11</f>
        <v>43</v>
      </c>
      <c r="F11" s="31">
        <f>D11/C11</f>
        <v>0.25862068965517243</v>
      </c>
      <c r="G11" s="31">
        <f>E11/C11</f>
        <v>0.7413793103448276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20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22</v>
      </c>
      <c r="B8" s="9">
        <v>5</v>
      </c>
      <c r="C8" s="9">
        <f>4*26+22</f>
        <v>126</v>
      </c>
      <c r="D8" s="20">
        <f>3+1+1+1+1+1</f>
        <v>8</v>
      </c>
      <c r="E8" s="21">
        <f>C8-D8</f>
        <v>118</v>
      </c>
      <c r="F8" s="31">
        <f>D8/C8</f>
        <v>0.06349206349206349</v>
      </c>
      <c r="G8" s="31">
        <f>E8/C8</f>
        <v>0.9365079365079365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23</v>
      </c>
      <c r="B11" s="9">
        <v>3</v>
      </c>
      <c r="C11" s="9">
        <f>2*26+13</f>
        <v>65</v>
      </c>
      <c r="D11" s="20">
        <f>3</f>
        <v>3</v>
      </c>
      <c r="E11" s="21">
        <f>C11-D11</f>
        <v>62</v>
      </c>
      <c r="F11" s="31">
        <f>D11/C11</f>
        <v>0.046153846153846156</v>
      </c>
      <c r="G11" s="31">
        <f>E11/C11</f>
        <v>0.9538461538461539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21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22</v>
      </c>
      <c r="B8" s="9">
        <v>5</v>
      </c>
      <c r="C8" s="9">
        <f>4*25+20</f>
        <v>120</v>
      </c>
      <c r="D8" s="20">
        <f>1+1</f>
        <v>2</v>
      </c>
      <c r="E8" s="21">
        <f>C8-D8</f>
        <v>118</v>
      </c>
      <c r="F8" s="31">
        <f>D8/C8</f>
        <v>0.016666666666666666</v>
      </c>
      <c r="G8" s="31">
        <f>E8/C8</f>
        <v>0.9833333333333333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23</v>
      </c>
      <c r="B11" s="9">
        <v>3</v>
      </c>
      <c r="C11" s="9">
        <f>2*24+12</f>
        <v>60</v>
      </c>
      <c r="D11" s="20">
        <f>3+2</f>
        <v>5</v>
      </c>
      <c r="E11" s="21">
        <f>C11-D11</f>
        <v>55</v>
      </c>
      <c r="F11" s="31">
        <f>D11/C11</f>
        <v>0.08333333333333333</v>
      </c>
      <c r="G11" s="31">
        <f>E11/C11</f>
        <v>0.9166666666666666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24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4*27+23</f>
        <v>131</v>
      </c>
      <c r="D8" s="20">
        <f>3+5+2+7+6</f>
        <v>23</v>
      </c>
      <c r="E8" s="21">
        <f>C8-D8</f>
        <v>108</v>
      </c>
      <c r="F8" s="31">
        <f>D8/C8</f>
        <v>0.17557251908396945</v>
      </c>
      <c r="G8" s="31">
        <f>E8/C8</f>
        <v>0.8244274809160306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2*27+14</f>
        <v>68</v>
      </c>
      <c r="D11" s="20">
        <f>4+1+16</f>
        <v>21</v>
      </c>
      <c r="E11" s="21">
        <f>C11-D11</f>
        <v>47</v>
      </c>
      <c r="F11" s="31">
        <f>D11/C11</f>
        <v>0.3088235294117647</v>
      </c>
      <c r="G11" s="31">
        <f>E11/C11</f>
        <v>0.6911764705882353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25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4*26+21</f>
        <v>125</v>
      </c>
      <c r="D8" s="20">
        <f>11+11+8+12+14</f>
        <v>56</v>
      </c>
      <c r="E8" s="21">
        <f>C8-D8</f>
        <v>69</v>
      </c>
      <c r="F8" s="31">
        <f>D8/C8</f>
        <v>0.448</v>
      </c>
      <c r="G8" s="31">
        <f>E8/C8</f>
        <v>0.552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2*26+13</f>
        <v>65</v>
      </c>
      <c r="D11" s="20">
        <f>6+7+15</f>
        <v>28</v>
      </c>
      <c r="E11" s="21">
        <f>C11-D11</f>
        <v>37</v>
      </c>
      <c r="F11" s="31">
        <f>D11/C11</f>
        <v>0.4307692307692308</v>
      </c>
      <c r="G11" s="31">
        <f>E11/C11</f>
        <v>0.5692307692307692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B1">
      <selection activeCell="E8" sqref="E8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26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5</v>
      </c>
      <c r="C8" s="9">
        <f>4*25+19</f>
        <v>119</v>
      </c>
      <c r="D8" s="20">
        <f>3+1+1+3+2</f>
        <v>10</v>
      </c>
      <c r="E8" s="21">
        <f>C8-D8</f>
        <v>109</v>
      </c>
      <c r="F8" s="31">
        <f>D8/C8</f>
        <v>0.08403361344537816</v>
      </c>
      <c r="G8" s="31">
        <f>E8/C8</f>
        <v>0.9159663865546218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2*25+12</f>
        <v>62</v>
      </c>
      <c r="D11" s="20">
        <f>2+5</f>
        <v>7</v>
      </c>
      <c r="E11" s="21">
        <f>C11-D11</f>
        <v>55</v>
      </c>
      <c r="F11" s="31">
        <f>D11/C11</f>
        <v>0.11290322580645161</v>
      </c>
      <c r="G11" s="31">
        <f>E11/C11</f>
        <v>0.8870967741935484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tributi</cp:lastModifiedBy>
  <cp:lastPrinted>2013-08-30T06:53:50Z</cp:lastPrinted>
  <dcterms:created xsi:type="dcterms:W3CDTF">2009-09-08T10:00:24Z</dcterms:created>
  <dcterms:modified xsi:type="dcterms:W3CDTF">2014-02-20T10:15:28Z</dcterms:modified>
  <cp:category/>
  <cp:version/>
  <cp:contentType/>
  <cp:contentStatus/>
</cp:coreProperties>
</file>